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danjohnson/Downloads/"/>
    </mc:Choice>
  </mc:AlternateContent>
  <bookViews>
    <workbookView xWindow="940" yWindow="1760" windowWidth="26960" windowHeight="14080" tabRatio="500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C28" i="1"/>
  <c r="D31" i="1" l="1"/>
  <c r="B25" i="1"/>
  <c r="B39" i="1"/>
  <c r="B37" i="1"/>
  <c r="B35" i="1"/>
  <c r="B33" i="1"/>
  <c r="B31" i="1"/>
  <c r="B32" i="1" s="1"/>
  <c r="B34" i="1" l="1"/>
  <c r="B41" i="1"/>
  <c r="B36" i="1"/>
  <c r="U7" i="1"/>
  <c r="U5" i="1"/>
  <c r="D25" i="1"/>
  <c r="E25" i="1"/>
  <c r="F25" i="1"/>
  <c r="G25" i="1"/>
  <c r="U25" i="1" s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C25" i="1"/>
  <c r="D20" i="1"/>
  <c r="E20" i="1"/>
  <c r="F20" i="1"/>
  <c r="G20" i="1"/>
  <c r="H20" i="1"/>
  <c r="I20" i="1"/>
  <c r="C20" i="1"/>
  <c r="C19" i="1"/>
  <c r="D19" i="1"/>
  <c r="E19" i="1"/>
  <c r="F19" i="1"/>
  <c r="G19" i="1"/>
  <c r="H19" i="1"/>
  <c r="I19" i="1"/>
  <c r="B19" i="1"/>
  <c r="B13" i="1"/>
  <c r="B14" i="1"/>
  <c r="D14" i="1"/>
  <c r="E14" i="1"/>
  <c r="F14" i="1"/>
  <c r="G14" i="1"/>
  <c r="H14" i="1"/>
  <c r="I14" i="1"/>
  <c r="C14" i="1"/>
  <c r="D13" i="1"/>
  <c r="E13" i="1"/>
  <c r="F13" i="1"/>
  <c r="G13" i="1"/>
  <c r="C13" i="1"/>
  <c r="C12" i="1"/>
  <c r="D12" i="1"/>
  <c r="E12" i="1"/>
  <c r="F12" i="1"/>
  <c r="G12" i="1"/>
  <c r="B12" i="1"/>
  <c r="E22" i="1"/>
  <c r="F22" i="1"/>
  <c r="G22" i="1"/>
  <c r="H22" i="1"/>
  <c r="I22" i="1"/>
  <c r="K22" i="1"/>
  <c r="L22" i="1"/>
  <c r="M22" i="1"/>
  <c r="N22" i="1"/>
  <c r="O22" i="1"/>
  <c r="Q22" i="1"/>
  <c r="R22" i="1"/>
  <c r="S22" i="1"/>
  <c r="T22" i="1"/>
  <c r="U22" i="1"/>
  <c r="D22" i="1"/>
  <c r="D6" i="1"/>
  <c r="E6" i="1"/>
  <c r="F6" i="1"/>
  <c r="G6" i="1"/>
  <c r="H6" i="1"/>
  <c r="I6" i="1"/>
  <c r="K6" i="1"/>
  <c r="L6" i="1"/>
  <c r="M6" i="1"/>
  <c r="N6" i="1"/>
  <c r="O6" i="1"/>
  <c r="Q6" i="1"/>
  <c r="R6" i="1"/>
  <c r="S6" i="1"/>
  <c r="T6" i="1"/>
  <c r="J18" i="1"/>
  <c r="J16" i="1"/>
  <c r="J10" i="1"/>
</calcChain>
</file>

<file path=xl/sharedStrings.xml><?xml version="1.0" encoding="utf-8"?>
<sst xmlns="http://schemas.openxmlformats.org/spreadsheetml/2006/main" count="50" uniqueCount="50">
  <si>
    <t>Category</t>
  </si>
  <si>
    <t>Academic Year</t>
  </si>
  <si>
    <t>Dues</t>
  </si>
  <si>
    <t>Club Funding Requested</t>
  </si>
  <si>
    <t>Club Funding Allocated</t>
  </si>
  <si>
    <t>2017-18</t>
  </si>
  <si>
    <t>2016-17</t>
  </si>
  <si>
    <t>2015-16</t>
  </si>
  <si>
    <t>2014-15</t>
  </si>
  <si>
    <t>2013-14</t>
  </si>
  <si>
    <t>Event Funding Budgeted</t>
  </si>
  <si>
    <t>Quick Funding Budgeted</t>
  </si>
  <si>
    <t>Event Funding Used</t>
  </si>
  <si>
    <t>Quick Funding Used</t>
  </si>
  <si>
    <t>Club Funding Used</t>
  </si>
  <si>
    <t>Number of Clubs Requesting Funds</t>
  </si>
  <si>
    <t>2012-2013</t>
  </si>
  <si>
    <t>2011-2012</t>
  </si>
  <si>
    <t>2010-2011</t>
  </si>
  <si>
    <t>2009-10</t>
  </si>
  <si>
    <t>2008-09</t>
  </si>
  <si>
    <t>2007-08</t>
  </si>
  <si>
    <t xml:space="preserve">2006-07 </t>
  </si>
  <si>
    <t>2005-06</t>
  </si>
  <si>
    <t>2004-05</t>
  </si>
  <si>
    <t>2003-04</t>
  </si>
  <si>
    <t>2001-02</t>
  </si>
  <si>
    <t>2000-01</t>
  </si>
  <si>
    <t>1999-2000</t>
  </si>
  <si>
    <t>1998-99</t>
  </si>
  <si>
    <t>Other Income</t>
  </si>
  <si>
    <t>Total Income</t>
  </si>
  <si>
    <t>Total Expenses</t>
  </si>
  <si>
    <t>NET</t>
  </si>
  <si>
    <t>Requested Per Club</t>
  </si>
  <si>
    <t>Percent of Dues Income Requested</t>
  </si>
  <si>
    <t>Percent of Dues Income Allocated</t>
  </si>
  <si>
    <t>Club + Event + Quick Allocated % of Dues</t>
  </si>
  <si>
    <t>Club + Event + Quick Used % of Dues</t>
  </si>
  <si>
    <t>US CPI Annual Percent Change</t>
  </si>
  <si>
    <t>Los Angeles Annual CPI</t>
  </si>
  <si>
    <t>Absolute Change in LA CPI, 2008-2017</t>
  </si>
  <si>
    <t>% Change in LA CPI, 2008-2017</t>
  </si>
  <si>
    <t>Average Dues, 2008-2017</t>
  </si>
  <si>
    <t>Absolute increase in dues if track CPI</t>
  </si>
  <si>
    <t>Current dues per student, per year</t>
  </si>
  <si>
    <t>Change in dues per student, per year, if track CPI</t>
  </si>
  <si>
    <t>Proposed % Increase in dues</t>
  </si>
  <si>
    <t>Change in dues per student, per year</t>
  </si>
  <si>
    <t>Expected increase in total dues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</si>
</sst>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#0.0"/>
    <numFmt numFmtId="167" formatCode="#0.000"/>
    <numFmt numFmtId="171" formatCode="0.0"/>
    <numFmt numFmtId="174" formatCode="#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</font>
    <font>
      <i/>
      <sz val="12"/>
      <color rgb="FFFF0000"/>
      <name val="Calibri"/>
      <scheme val="minor"/>
    </font>
    <font>
      <sz val="10"/>
      <color indexed="8"/>
      <name val="Arial"/>
    </font>
    <font>
      <i/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165" fontId="0" fillId="0" borderId="0" xfId="0" applyNumberFormat="1"/>
    <xf numFmtId="16" fontId="0" fillId="0" borderId="0" xfId="0" applyNumberFormat="1"/>
    <xf numFmtId="0" fontId="0" fillId="2" borderId="0" xfId="0" applyFill="1"/>
    <xf numFmtId="164" fontId="0" fillId="2" borderId="0" xfId="0" applyNumberFormat="1" applyFill="1"/>
    <xf numFmtId="164" fontId="2" fillId="2" borderId="0" xfId="0" applyNumberFormat="1" applyFont="1" applyFill="1"/>
    <xf numFmtId="0" fontId="0" fillId="3" borderId="0" xfId="0" applyFill="1"/>
    <xf numFmtId="164" fontId="0" fillId="3" borderId="0" xfId="0" applyNumberFormat="1" applyFill="1"/>
    <xf numFmtId="164" fontId="2" fillId="3" borderId="0" xfId="0" applyNumberFormat="1" applyFont="1" applyFill="1"/>
    <xf numFmtId="0" fontId="0" fillId="4" borderId="0" xfId="0" applyFill="1"/>
    <xf numFmtId="164" fontId="0" fillId="4" borderId="0" xfId="0" applyNumberFormat="1" applyFill="1"/>
    <xf numFmtId="164" fontId="5" fillId="4" borderId="0" xfId="0" applyNumberFormat="1" applyFont="1" applyFill="1"/>
    <xf numFmtId="164" fontId="4" fillId="4" borderId="0" xfId="0" applyNumberFormat="1" applyFont="1" applyFill="1"/>
    <xf numFmtId="1" fontId="0" fillId="4" borderId="0" xfId="0" applyNumberFormat="1" applyFill="1"/>
    <xf numFmtId="0" fontId="4" fillId="4" borderId="0" xfId="0" applyFont="1" applyFill="1"/>
    <xf numFmtId="44" fontId="0" fillId="4" borderId="0" xfId="1" applyFont="1" applyFill="1"/>
    <xf numFmtId="44" fontId="4" fillId="4" borderId="0" xfId="1" applyFont="1" applyFill="1"/>
    <xf numFmtId="0" fontId="0" fillId="5" borderId="0" xfId="0" applyFill="1"/>
    <xf numFmtId="44" fontId="0" fillId="5" borderId="0" xfId="1" applyFont="1" applyFill="1"/>
    <xf numFmtId="0" fontId="3" fillId="6" borderId="0" xfId="0" applyFont="1" applyFill="1"/>
    <xf numFmtId="164" fontId="3" fillId="6" borderId="0" xfId="0" applyNumberFormat="1" applyFont="1" applyFill="1"/>
    <xf numFmtId="9" fontId="0" fillId="4" borderId="0" xfId="2" applyFont="1" applyFill="1"/>
    <xf numFmtId="164" fontId="5" fillId="2" borderId="0" xfId="0" applyNumberFormat="1" applyFont="1" applyFill="1"/>
    <xf numFmtId="9" fontId="2" fillId="4" borderId="0" xfId="2" applyFont="1" applyFill="1"/>
    <xf numFmtId="166" fontId="6" fillId="0" borderId="0" xfId="0" applyNumberFormat="1" applyFont="1" applyFill="1" applyAlignment="1">
      <alignment horizontal="right"/>
    </xf>
    <xf numFmtId="166" fontId="7" fillId="0" borderId="0" xfId="0" applyNumberFormat="1" applyFont="1" applyFill="1" applyAlignment="1">
      <alignment horizontal="right"/>
    </xf>
    <xf numFmtId="166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0" fontId="8" fillId="0" borderId="0" xfId="0" applyFont="1"/>
    <xf numFmtId="167" fontId="0" fillId="0" borderId="0" xfId="0" applyNumberFormat="1"/>
    <xf numFmtId="171" fontId="0" fillId="0" borderId="0" xfId="0" applyNumberFormat="1"/>
    <xf numFmtId="164" fontId="0" fillId="0" borderId="0" xfId="0" applyNumberFormat="1"/>
    <xf numFmtId="44" fontId="0" fillId="0" borderId="0" xfId="1" applyFont="1"/>
    <xf numFmtId="167" fontId="9" fillId="0" borderId="0" xfId="0" applyNumberFormat="1" applyFont="1" applyFill="1" applyAlignment="1">
      <alignment horizontal="right"/>
    </xf>
    <xf numFmtId="174" fontId="9" fillId="0" borderId="0" xfId="0" applyNumberFormat="1" applyFont="1" applyFill="1" applyAlignment="1">
      <alignment horizontal="right"/>
    </xf>
    <xf numFmtId="174" fontId="4" fillId="0" borderId="0" xfId="0" applyNumberFormat="1" applyFont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 Angeles Area Consumer Price Index, 1999-2017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Sheet1!$C$27:$U$27</c:f>
              <c:numCache>
                <c:formatCode>#0</c:formatCode>
                <c:ptCount val="19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  <c:pt idx="11">
                  <c:v>2006</c:v>
                </c:pt>
                <c:pt idx="12">
                  <c:v>2005</c:v>
                </c:pt>
                <c:pt idx="13">
                  <c:v>2004</c:v>
                </c:pt>
                <c:pt idx="14">
                  <c:v>2003</c:v>
                </c:pt>
                <c:pt idx="15">
                  <c:v>2002</c:v>
                </c:pt>
                <c:pt idx="16">
                  <c:v>2001</c:v>
                </c:pt>
                <c:pt idx="17">
                  <c:v>2000</c:v>
                </c:pt>
                <c:pt idx="18">
                  <c:v>1999</c:v>
                </c:pt>
              </c:numCache>
            </c:numRef>
          </c:xVal>
          <c:yVal>
            <c:numRef>
              <c:f>Sheet1!$C$28:$U$28</c:f>
              <c:numCache>
                <c:formatCode>#0</c:formatCode>
                <c:ptCount val="19"/>
                <c:pt idx="0">
                  <c:v>256.20999999999998</c:v>
                </c:pt>
                <c:pt idx="1">
                  <c:v>249.24600000000001</c:v>
                </c:pt>
                <c:pt idx="2">
                  <c:v>244.63200000000001</c:v>
                </c:pt>
                <c:pt idx="3">
                  <c:v>242.434</c:v>
                </c:pt>
                <c:pt idx="4">
                  <c:v>239.20699999999999</c:v>
                </c:pt>
                <c:pt idx="5">
                  <c:v>236.648</c:v>
                </c:pt>
                <c:pt idx="6">
                  <c:v>231.928</c:v>
                </c:pt>
                <c:pt idx="7">
                  <c:v>225.89400000000001</c:v>
                </c:pt>
                <c:pt idx="8">
                  <c:v>223.21899999999999</c:v>
                </c:pt>
                <c:pt idx="9">
                  <c:v>225.00800000000001</c:v>
                </c:pt>
                <c:pt idx="10">
                  <c:v>217.33799999999999</c:v>
                </c:pt>
                <c:pt idx="11">
                  <c:v>210.4</c:v>
                </c:pt>
                <c:pt idx="12">
                  <c:v>201.8</c:v>
                </c:pt>
                <c:pt idx="13">
                  <c:v>193.2</c:v>
                </c:pt>
                <c:pt idx="14">
                  <c:v>187</c:v>
                </c:pt>
                <c:pt idx="15">
                  <c:v>182.2</c:v>
                </c:pt>
                <c:pt idx="16">
                  <c:v>177.3</c:v>
                </c:pt>
                <c:pt idx="17">
                  <c:v>171.6</c:v>
                </c:pt>
                <c:pt idx="18">
                  <c:v>166.1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C4-4949-ABC7-286B38C12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4984959"/>
        <c:axId val="1184986655"/>
      </c:scatterChart>
      <c:valAx>
        <c:axId val="11849849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4986655"/>
        <c:crosses val="autoZero"/>
        <c:crossBetween val="midCat"/>
      </c:valAx>
      <c:valAx>
        <c:axId val="1184986655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CPI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49849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 Angeles Area Consumer Price Index, 2008-2017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Sheet1!$C$27:$L$27</c:f>
              <c:numCache>
                <c:formatCode>#0</c:formatCode>
                <c:ptCount val="10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</c:numCache>
            </c:numRef>
          </c:xVal>
          <c:yVal>
            <c:numRef>
              <c:f>Sheet1!$C$28:$L$28</c:f>
              <c:numCache>
                <c:formatCode>#0</c:formatCode>
                <c:ptCount val="10"/>
                <c:pt idx="0">
                  <c:v>256.20999999999998</c:v>
                </c:pt>
                <c:pt idx="1">
                  <c:v>249.24600000000001</c:v>
                </c:pt>
                <c:pt idx="2">
                  <c:v>244.63200000000001</c:v>
                </c:pt>
                <c:pt idx="3">
                  <c:v>242.434</c:v>
                </c:pt>
                <c:pt idx="4">
                  <c:v>239.20699999999999</c:v>
                </c:pt>
                <c:pt idx="5">
                  <c:v>236.648</c:v>
                </c:pt>
                <c:pt idx="6">
                  <c:v>231.928</c:v>
                </c:pt>
                <c:pt idx="7">
                  <c:v>225.89400000000001</c:v>
                </c:pt>
                <c:pt idx="8">
                  <c:v>223.21899999999999</c:v>
                </c:pt>
                <c:pt idx="9">
                  <c:v>225.00800000000001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E7-F541-BFA4-03A4D00CD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4984959"/>
        <c:axId val="1184986655"/>
      </c:scatterChart>
      <c:valAx>
        <c:axId val="11849849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4986655"/>
        <c:crosses val="autoZero"/>
        <c:crossBetween val="midCat"/>
      </c:valAx>
      <c:valAx>
        <c:axId val="1184986655"/>
        <c:scaling>
          <c:orientation val="minMax"/>
          <c:min val="2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CPI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49849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844550</xdr:colOff>
      <xdr:row>28</xdr:row>
      <xdr:rowOff>196850</xdr:rowOff>
    </xdr:from>
    <xdr:to>
      <xdr:col>12</xdr:col>
      <xdr:colOff>673100</xdr:colOff>
      <xdr:row>49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C65FC17-C272-AC46-BCF1-9A768FF71C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723900</xdr:colOff>
      <xdr:row>29</xdr:row>
      <xdr:rowOff>0</xdr:rowOff>
    </xdr:from>
    <xdr:to>
      <xdr:col>20</xdr:col>
      <xdr:colOff>552450</xdr:colOff>
      <xdr:row>49</xdr:row>
      <xdr:rowOff>44450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46BB194-5699-7A47-998A-889F45A49D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topLeftCell="G21" workbookViewId="0">
      <selection activeCell="D47" sqref="D47"/>
    </sheetView>
  </sheetViews>
  <sheetFormatPr baseColWidth="10" defaultRowHeight="16" x14ac:dyDescent="0.2"/>
  <cols>
    <col min="1" max="1" width="34.33203125" bestFit="1" customWidth="1"/>
    <col min="2" max="2" width="11.5" bestFit="1" customWidth="1"/>
    <col min="4" max="9" width="11.33203125" bestFit="1" customWidth="1"/>
    <col min="11" max="15" width="11.33203125" bestFit="1" customWidth="1"/>
    <col min="17" max="20" width="11.33203125" bestFit="1" customWidth="1"/>
  </cols>
  <sheetData>
    <row r="1" spans="1:21" x14ac:dyDescent="0.2">
      <c r="A1" s="1"/>
      <c r="B1" s="1" t="s">
        <v>1</v>
      </c>
    </row>
    <row r="2" spans="1:21" x14ac:dyDescent="0.2"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s="3" t="s">
        <v>22</v>
      </c>
      <c r="N2" t="s">
        <v>23</v>
      </c>
      <c r="O2" t="s">
        <v>24</v>
      </c>
      <c r="P2" t="s">
        <v>25</v>
      </c>
      <c r="Q2" t="s">
        <v>26</v>
      </c>
      <c r="R2" t="s">
        <v>27</v>
      </c>
      <c r="S2" t="s">
        <v>28</v>
      </c>
      <c r="T2" t="s">
        <v>29</v>
      </c>
    </row>
    <row r="3" spans="1:21" x14ac:dyDescent="0.2">
      <c r="A3" s="1" t="s">
        <v>0</v>
      </c>
    </row>
    <row r="5" spans="1:21" s="4" customFormat="1" x14ac:dyDescent="0.2">
      <c r="A5" s="4" t="s">
        <v>2</v>
      </c>
      <c r="B5" s="23">
        <v>58000</v>
      </c>
      <c r="C5" s="5">
        <v>57968</v>
      </c>
      <c r="D5" s="5">
        <v>58576</v>
      </c>
      <c r="E5" s="5">
        <v>57568</v>
      </c>
      <c r="F5" s="5">
        <v>56217</v>
      </c>
      <c r="G5" s="5">
        <v>58112</v>
      </c>
      <c r="H5" s="5">
        <v>58666</v>
      </c>
      <c r="I5" s="5">
        <v>56080</v>
      </c>
      <c r="J5" s="5"/>
      <c r="K5" s="5">
        <v>56128</v>
      </c>
      <c r="L5" s="5">
        <v>36768</v>
      </c>
      <c r="M5" s="5">
        <v>37684</v>
      </c>
      <c r="N5" s="5">
        <v>37624</v>
      </c>
      <c r="O5" s="5">
        <v>39144</v>
      </c>
      <c r="P5" s="5"/>
      <c r="Q5" s="5">
        <v>34336</v>
      </c>
      <c r="R5" s="5">
        <v>29928</v>
      </c>
      <c r="S5" s="5">
        <v>30176</v>
      </c>
      <c r="T5" s="6">
        <v>40640</v>
      </c>
      <c r="U5" s="4">
        <f>D5/S5</f>
        <v>1.9411452810180276</v>
      </c>
    </row>
    <row r="6" spans="1:21" s="4" customFormat="1" x14ac:dyDescent="0.2">
      <c r="A6" s="4" t="s">
        <v>30</v>
      </c>
      <c r="B6" s="5"/>
      <c r="C6" s="5"/>
      <c r="D6" s="5">
        <f t="shared" ref="D6:T6" si="0">D7-D5</f>
        <v>9270</v>
      </c>
      <c r="E6" s="5">
        <f t="shared" si="0"/>
        <v>17030.399999999994</v>
      </c>
      <c r="F6" s="5">
        <f t="shared" si="0"/>
        <v>13168.009999999995</v>
      </c>
      <c r="G6" s="5">
        <f t="shared" si="0"/>
        <v>17784.399999999994</v>
      </c>
      <c r="H6" s="5">
        <f t="shared" si="0"/>
        <v>29707</v>
      </c>
      <c r="I6" s="5">
        <f t="shared" si="0"/>
        <v>10208</v>
      </c>
      <c r="J6" s="5"/>
      <c r="K6" s="5">
        <f t="shared" si="0"/>
        <v>18211</v>
      </c>
      <c r="L6" s="5">
        <f t="shared" si="0"/>
        <v>57768.31</v>
      </c>
      <c r="M6" s="5">
        <f t="shared" si="0"/>
        <v>23461</v>
      </c>
      <c r="N6" s="5">
        <f t="shared" si="0"/>
        <v>17300.440000000002</v>
      </c>
      <c r="O6" s="5">
        <f t="shared" si="0"/>
        <v>15500</v>
      </c>
      <c r="P6" s="5"/>
      <c r="Q6" s="5">
        <f t="shared" si="0"/>
        <v>11100</v>
      </c>
      <c r="R6" s="5">
        <f t="shared" si="0"/>
        <v>11318.14</v>
      </c>
      <c r="S6" s="5">
        <f t="shared" si="0"/>
        <v>11050</v>
      </c>
      <c r="T6" s="5">
        <f t="shared" si="0"/>
        <v>0</v>
      </c>
    </row>
    <row r="7" spans="1:21" s="7" customFormat="1" x14ac:dyDescent="0.2">
      <c r="A7" s="7" t="s">
        <v>31</v>
      </c>
      <c r="B7" s="8"/>
      <c r="D7" s="8">
        <v>67846</v>
      </c>
      <c r="E7" s="8">
        <v>74598.399999999994</v>
      </c>
      <c r="F7" s="8">
        <v>69385.009999999995</v>
      </c>
      <c r="G7" s="8">
        <v>75896.399999999994</v>
      </c>
      <c r="H7" s="8">
        <v>88373</v>
      </c>
      <c r="I7" s="8">
        <v>66288</v>
      </c>
      <c r="J7" s="8"/>
      <c r="K7" s="8">
        <v>74339</v>
      </c>
      <c r="L7" s="8">
        <v>94536.31</v>
      </c>
      <c r="M7" s="8">
        <v>61145</v>
      </c>
      <c r="N7" s="8">
        <v>54924.44</v>
      </c>
      <c r="O7" s="8">
        <v>54644</v>
      </c>
      <c r="P7" s="8"/>
      <c r="Q7" s="8">
        <v>45436</v>
      </c>
      <c r="R7" s="8">
        <v>41246.14</v>
      </c>
      <c r="S7" s="8">
        <v>41226</v>
      </c>
      <c r="T7" s="9">
        <v>40640</v>
      </c>
      <c r="U7" s="7">
        <f>D7/T7</f>
        <v>1.6694389763779527</v>
      </c>
    </row>
    <row r="8" spans="1:21" s="10" customFormat="1" x14ac:dyDescent="0.2">
      <c r="A8" s="10" t="s">
        <v>3</v>
      </c>
      <c r="B8" s="11">
        <v>34400</v>
      </c>
      <c r="C8" s="11">
        <v>32785</v>
      </c>
      <c r="D8" s="11">
        <v>31555</v>
      </c>
      <c r="E8" s="11">
        <v>25919</v>
      </c>
      <c r="F8" s="11">
        <v>18337.5</v>
      </c>
      <c r="G8" s="11">
        <v>44843.5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1" s="10" customFormat="1" x14ac:dyDescent="0.2">
      <c r="A9" s="10" t="s">
        <v>4</v>
      </c>
      <c r="B9" s="11">
        <v>15000</v>
      </c>
      <c r="C9" s="11">
        <v>10150</v>
      </c>
      <c r="D9" s="11">
        <v>14650</v>
      </c>
      <c r="E9" s="11">
        <v>14916</v>
      </c>
      <c r="F9" s="11">
        <v>10950</v>
      </c>
      <c r="G9" s="11">
        <v>20150</v>
      </c>
      <c r="H9" s="11">
        <v>18500</v>
      </c>
      <c r="I9" s="11">
        <v>18500</v>
      </c>
      <c r="J9" s="11">
        <v>17325</v>
      </c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1" s="10" customFormat="1" x14ac:dyDescent="0.2">
      <c r="A10" s="10" t="s">
        <v>14</v>
      </c>
      <c r="B10" s="11"/>
      <c r="C10" s="12">
        <v>5916.82</v>
      </c>
      <c r="D10" s="11">
        <v>10147.75</v>
      </c>
      <c r="E10" s="11">
        <v>10143.59</v>
      </c>
      <c r="F10" s="11">
        <v>11564.69</v>
      </c>
      <c r="G10" s="11">
        <v>14732.71</v>
      </c>
      <c r="H10" s="13">
        <v>14732.71</v>
      </c>
      <c r="I10" s="13">
        <v>16134.64</v>
      </c>
      <c r="J10" s="13">
        <f>J9-2598.75</f>
        <v>14726.25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1" s="10" customFormat="1" x14ac:dyDescent="0.2">
      <c r="A11" s="10" t="s">
        <v>15</v>
      </c>
      <c r="B11" s="14">
        <v>25</v>
      </c>
      <c r="C11" s="14">
        <v>23</v>
      </c>
      <c r="D11" s="14">
        <v>22</v>
      </c>
      <c r="E11" s="14">
        <v>21</v>
      </c>
      <c r="F11" s="14">
        <v>19</v>
      </c>
      <c r="G11" s="14">
        <v>35</v>
      </c>
      <c r="J11" s="15"/>
    </row>
    <row r="12" spans="1:21" s="10" customFormat="1" x14ac:dyDescent="0.2">
      <c r="A12" s="10" t="s">
        <v>34</v>
      </c>
      <c r="B12" s="16">
        <f>B8/B11</f>
        <v>1376</v>
      </c>
      <c r="C12" s="16">
        <f t="shared" ref="C12:G12" si="1">C8/C11</f>
        <v>1425.4347826086957</v>
      </c>
      <c r="D12" s="16">
        <f t="shared" si="1"/>
        <v>1434.3181818181818</v>
      </c>
      <c r="E12" s="16">
        <f t="shared" si="1"/>
        <v>1234.2380952380952</v>
      </c>
      <c r="F12" s="16">
        <f t="shared" si="1"/>
        <v>965.13157894736844</v>
      </c>
      <c r="G12" s="16">
        <f t="shared" si="1"/>
        <v>1281.2428571428572</v>
      </c>
      <c r="J12" s="15"/>
    </row>
    <row r="13" spans="1:21" s="10" customFormat="1" x14ac:dyDescent="0.2">
      <c r="A13" s="10" t="s">
        <v>35</v>
      </c>
      <c r="B13" s="24">
        <f>B8/B5</f>
        <v>0.59310344827586203</v>
      </c>
      <c r="C13" s="22">
        <f>C8/C5</f>
        <v>0.56557065967430309</v>
      </c>
      <c r="D13" s="22">
        <f t="shared" ref="D13:G13" si="2">D8/D5</f>
        <v>0.53870185741600651</v>
      </c>
      <c r="E13" s="22">
        <f t="shared" si="2"/>
        <v>0.4502327682045581</v>
      </c>
      <c r="F13" s="22">
        <f t="shared" si="2"/>
        <v>0.32619136560115269</v>
      </c>
      <c r="G13" s="22">
        <f t="shared" si="2"/>
        <v>0.77167366464757714</v>
      </c>
      <c r="J13" s="15"/>
    </row>
    <row r="14" spans="1:21" s="10" customFormat="1" x14ac:dyDescent="0.2">
      <c r="A14" s="10" t="s">
        <v>36</v>
      </c>
      <c r="B14" s="24">
        <f>B9/B5</f>
        <v>0.25862068965517243</v>
      </c>
      <c r="C14" s="22">
        <f>C9/C5</f>
        <v>0.17509660502346122</v>
      </c>
      <c r="D14" s="22">
        <f t="shared" ref="D14:I14" si="3">D9/D5</f>
        <v>0.25010243102977331</v>
      </c>
      <c r="E14" s="22">
        <f t="shared" si="3"/>
        <v>0.25910227904391331</v>
      </c>
      <c r="F14" s="22">
        <f t="shared" si="3"/>
        <v>0.19478093815038156</v>
      </c>
      <c r="G14" s="22">
        <f t="shared" si="3"/>
        <v>0.34674421806167399</v>
      </c>
      <c r="H14" s="22">
        <f t="shared" si="3"/>
        <v>0.31534449255105174</v>
      </c>
      <c r="I14" s="22">
        <f t="shared" si="3"/>
        <v>0.32988587731811697</v>
      </c>
      <c r="J14" s="15"/>
    </row>
    <row r="15" spans="1:21" s="10" customFormat="1" x14ac:dyDescent="0.2">
      <c r="A15" s="10" t="s">
        <v>10</v>
      </c>
      <c r="B15" s="11">
        <v>3610</v>
      </c>
      <c r="C15" s="11">
        <v>11350</v>
      </c>
      <c r="D15" s="11">
        <v>5399.43</v>
      </c>
      <c r="E15" s="11">
        <v>5500</v>
      </c>
      <c r="F15" s="11">
        <v>4000</v>
      </c>
      <c r="G15" s="16">
        <v>3500</v>
      </c>
      <c r="H15" s="16">
        <v>3500</v>
      </c>
      <c r="I15" s="16">
        <v>3500</v>
      </c>
      <c r="J15" s="17">
        <v>4500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1" s="10" customFormat="1" x14ac:dyDescent="0.2">
      <c r="A16" s="10" t="s">
        <v>12</v>
      </c>
      <c r="B16" s="11"/>
      <c r="C16" s="11">
        <v>6682</v>
      </c>
      <c r="D16" s="11">
        <v>3277.66</v>
      </c>
      <c r="E16" s="11">
        <v>4863.8999999999996</v>
      </c>
      <c r="F16" s="11">
        <v>3813.45</v>
      </c>
      <c r="G16" s="16">
        <v>5327.34</v>
      </c>
      <c r="H16" s="17">
        <v>5327.34</v>
      </c>
      <c r="I16" s="17">
        <v>695</v>
      </c>
      <c r="J16" s="16">
        <f>J15-1936.33</f>
        <v>2563.67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1" s="10" customFormat="1" x14ac:dyDescent="0.2">
      <c r="A17" s="10" t="s">
        <v>11</v>
      </c>
      <c r="B17" s="11">
        <v>2000</v>
      </c>
      <c r="C17" s="11">
        <v>2500</v>
      </c>
      <c r="D17" s="11">
        <v>3500</v>
      </c>
      <c r="E17" s="11">
        <v>2500</v>
      </c>
      <c r="F17" s="11">
        <v>4000</v>
      </c>
      <c r="G17" s="16">
        <v>4200</v>
      </c>
      <c r="H17" s="16">
        <v>4200</v>
      </c>
      <c r="I17" s="16">
        <v>4200</v>
      </c>
      <c r="J17" s="16">
        <v>4200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1" s="10" customFormat="1" x14ac:dyDescent="0.2">
      <c r="A18" s="10" t="s">
        <v>13</v>
      </c>
      <c r="B18" s="11"/>
      <c r="C18" s="11">
        <v>857.18</v>
      </c>
      <c r="D18" s="11">
        <v>633.5</v>
      </c>
      <c r="E18" s="11">
        <v>2297.56</v>
      </c>
      <c r="F18" s="11">
        <v>1267.25</v>
      </c>
      <c r="G18" s="16">
        <v>3434.97</v>
      </c>
      <c r="H18" s="17">
        <v>3434.97</v>
      </c>
      <c r="I18" s="17">
        <v>1487.89</v>
      </c>
      <c r="J18" s="16">
        <f>J17-2090</f>
        <v>2110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1" s="10" customFormat="1" x14ac:dyDescent="0.2">
      <c r="A19" s="10" t="s">
        <v>37</v>
      </c>
      <c r="B19" s="22">
        <f>(B17+B15+B9)/B5</f>
        <v>0.35534482758620689</v>
      </c>
      <c r="C19" s="22">
        <f t="shared" ref="C19:I19" si="4">(C17+C15+C9)/C5</f>
        <v>0.41402152911951423</v>
      </c>
      <c r="D19" s="22">
        <f t="shared" si="4"/>
        <v>0.40203206091231902</v>
      </c>
      <c r="E19" s="22">
        <f t="shared" si="4"/>
        <v>0.39806837131739853</v>
      </c>
      <c r="F19" s="22">
        <f t="shared" si="4"/>
        <v>0.33708664638810326</v>
      </c>
      <c r="G19" s="22">
        <f t="shared" si="4"/>
        <v>0.47924697136563876</v>
      </c>
      <c r="H19" s="22">
        <f t="shared" si="4"/>
        <v>0.44659598404527323</v>
      </c>
      <c r="I19" s="22">
        <f t="shared" si="4"/>
        <v>0.46718972895863053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1" s="10" customFormat="1" x14ac:dyDescent="0.2">
      <c r="A20" s="10" t="s">
        <v>38</v>
      </c>
      <c r="B20" s="11"/>
      <c r="C20" s="22">
        <f>(C18+C16+C10)/C5</f>
        <v>0.23212807065967431</v>
      </c>
      <c r="D20" s="22">
        <f t="shared" ref="D20:I20" si="5">(D18+D16+D10)/D5</f>
        <v>0.24001143813165801</v>
      </c>
      <c r="E20" s="22">
        <f t="shared" si="5"/>
        <v>0.30060189688715955</v>
      </c>
      <c r="F20" s="22">
        <f t="shared" si="5"/>
        <v>0.29609175160538626</v>
      </c>
      <c r="G20" s="22">
        <f t="shared" si="5"/>
        <v>0.40430582323788539</v>
      </c>
      <c r="H20" s="22">
        <f t="shared" si="5"/>
        <v>0.40048784645280056</v>
      </c>
      <c r="I20" s="22">
        <f t="shared" si="5"/>
        <v>0.32663213266761765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1" s="18" customFormat="1" x14ac:dyDescent="0.2">
      <c r="A21" s="18" t="s">
        <v>32</v>
      </c>
      <c r="B21" s="19"/>
      <c r="C21" s="19"/>
      <c r="D21" s="19">
        <v>62075</v>
      </c>
      <c r="E21" s="19">
        <v>69070</v>
      </c>
      <c r="F21" s="19">
        <v>60859.01</v>
      </c>
      <c r="G21" s="19">
        <v>65268.07</v>
      </c>
      <c r="H21" s="19">
        <v>89289</v>
      </c>
      <c r="I21" s="19">
        <v>67391</v>
      </c>
      <c r="J21" s="19"/>
      <c r="K21" s="19">
        <v>76804</v>
      </c>
      <c r="L21" s="19">
        <v>99236.18</v>
      </c>
      <c r="M21" s="19">
        <v>63135</v>
      </c>
      <c r="N21" s="19">
        <v>53827.62</v>
      </c>
      <c r="O21" s="19">
        <v>60699.32</v>
      </c>
      <c r="P21" s="19"/>
      <c r="Q21" s="19">
        <v>49158.58</v>
      </c>
      <c r="R21" s="19">
        <v>40175.449999999997</v>
      </c>
      <c r="S21" s="19">
        <v>46001.9</v>
      </c>
      <c r="T21" s="19">
        <v>36531.83</v>
      </c>
    </row>
    <row r="22" spans="1:21" s="20" customFormat="1" x14ac:dyDescent="0.2">
      <c r="A22" s="20" t="s">
        <v>33</v>
      </c>
      <c r="D22" s="21">
        <f t="shared" ref="D22:I22" si="6">D7-D21</f>
        <v>5771</v>
      </c>
      <c r="E22" s="21">
        <f t="shared" si="6"/>
        <v>5528.3999999999942</v>
      </c>
      <c r="F22" s="21">
        <f t="shared" si="6"/>
        <v>8525.9999999999927</v>
      </c>
      <c r="G22" s="21">
        <f t="shared" si="6"/>
        <v>10628.329999999994</v>
      </c>
      <c r="H22" s="21">
        <f t="shared" si="6"/>
        <v>-916</v>
      </c>
      <c r="I22" s="21">
        <f t="shared" si="6"/>
        <v>-1103</v>
      </c>
      <c r="J22" s="21"/>
      <c r="K22" s="21">
        <f>K7-K21</f>
        <v>-2465</v>
      </c>
      <c r="L22" s="21">
        <f>L7-L21</f>
        <v>-4699.8699999999953</v>
      </c>
      <c r="M22" s="21">
        <f>M7-M21</f>
        <v>-1990</v>
      </c>
      <c r="N22" s="21">
        <f>N7-N21</f>
        <v>1096.8199999999997</v>
      </c>
      <c r="O22" s="21">
        <f>O7-O21</f>
        <v>-6055.32</v>
      </c>
      <c r="P22" s="21"/>
      <c r="Q22" s="21">
        <f>Q7-Q21</f>
        <v>-3722.5800000000017</v>
      </c>
      <c r="R22" s="21">
        <f>R7-R21</f>
        <v>1070.6900000000023</v>
      </c>
      <c r="S22" s="21">
        <f>S7-S21</f>
        <v>-4775.9000000000015</v>
      </c>
      <c r="T22" s="21">
        <f>T7-T21</f>
        <v>4108.1699999999983</v>
      </c>
      <c r="U22" s="21">
        <f>SUM(D22:T22)</f>
        <v>11001.739999999983</v>
      </c>
    </row>
    <row r="23" spans="1:21" x14ac:dyDescent="0.2">
      <c r="U23" s="25"/>
    </row>
    <row r="24" spans="1:21" x14ac:dyDescent="0.2">
      <c r="A24" s="1" t="s">
        <v>39</v>
      </c>
      <c r="C24" s="26">
        <v>2</v>
      </c>
      <c r="D24" s="25">
        <v>1.8</v>
      </c>
      <c r="E24" s="25">
        <v>1.7</v>
      </c>
      <c r="F24" s="25">
        <v>1.8</v>
      </c>
      <c r="G24" s="25">
        <v>2.1</v>
      </c>
      <c r="H24" s="25">
        <v>1.7</v>
      </c>
      <c r="I24" s="25">
        <v>1</v>
      </c>
      <c r="J24" s="25">
        <v>1.7</v>
      </c>
      <c r="K24" s="25">
        <v>2.2999999999999998</v>
      </c>
      <c r="L24" s="25">
        <v>2.2999999999999998</v>
      </c>
      <c r="M24" s="25">
        <v>2.5</v>
      </c>
      <c r="N24" s="25">
        <v>2.2000000000000002</v>
      </c>
      <c r="O24" s="25">
        <v>1.8</v>
      </c>
      <c r="P24" s="25">
        <v>1.4</v>
      </c>
      <c r="Q24" s="25">
        <v>2.4</v>
      </c>
      <c r="R24" s="25">
        <v>2.6</v>
      </c>
      <c r="S24" s="25">
        <v>2.4</v>
      </c>
      <c r="T24" s="25">
        <v>2.1</v>
      </c>
    </row>
    <row r="25" spans="1:21" x14ac:dyDescent="0.2">
      <c r="B25">
        <f>C25*D25*E25*F25*G25*H25*I25*J25</f>
        <v>1.1465835387209704</v>
      </c>
      <c r="C25">
        <f>1+(C24/100)</f>
        <v>1.02</v>
      </c>
      <c r="D25">
        <f t="shared" ref="D25:T25" si="7">1+(D24/100)</f>
        <v>1.018</v>
      </c>
      <c r="E25">
        <f t="shared" si="7"/>
        <v>1.0169999999999999</v>
      </c>
      <c r="F25">
        <f t="shared" si="7"/>
        <v>1.018</v>
      </c>
      <c r="G25">
        <f t="shared" si="7"/>
        <v>1.0209999999999999</v>
      </c>
      <c r="H25">
        <f t="shared" si="7"/>
        <v>1.0169999999999999</v>
      </c>
      <c r="I25">
        <f t="shared" si="7"/>
        <v>1.01</v>
      </c>
      <c r="J25">
        <f t="shared" si="7"/>
        <v>1.0169999999999999</v>
      </c>
      <c r="K25">
        <f t="shared" si="7"/>
        <v>1.0229999999999999</v>
      </c>
      <c r="L25">
        <f t="shared" si="7"/>
        <v>1.0229999999999999</v>
      </c>
      <c r="M25">
        <f t="shared" si="7"/>
        <v>1.0249999999999999</v>
      </c>
      <c r="N25">
        <f t="shared" si="7"/>
        <v>1.022</v>
      </c>
      <c r="O25">
        <f t="shared" si="7"/>
        <v>1.018</v>
      </c>
      <c r="P25">
        <f t="shared" si="7"/>
        <v>1.014</v>
      </c>
      <c r="Q25">
        <f t="shared" si="7"/>
        <v>1.024</v>
      </c>
      <c r="R25">
        <f t="shared" si="7"/>
        <v>1.026</v>
      </c>
      <c r="S25">
        <f t="shared" si="7"/>
        <v>1.024</v>
      </c>
      <c r="T25">
        <f t="shared" si="7"/>
        <v>1.0209999999999999</v>
      </c>
      <c r="U25" s="2">
        <f>(C25*D25*E25*F25*G25*H25*I25*J25*K25*L25*M25*N25*O25*P25*Q25*R25*S25*T25)</f>
        <v>1.4252481309742342</v>
      </c>
    </row>
    <row r="26" spans="1:21" x14ac:dyDescent="0.2">
      <c r="A26" s="1" t="s">
        <v>40</v>
      </c>
      <c r="C26" s="34">
        <v>256.20999999999998</v>
      </c>
      <c r="D26" s="28">
        <v>249.24600000000001</v>
      </c>
      <c r="E26" s="28">
        <v>244.63200000000001</v>
      </c>
      <c r="F26" s="28">
        <v>242.434</v>
      </c>
      <c r="G26" s="28">
        <v>239.20699999999999</v>
      </c>
      <c r="H26" s="28">
        <v>236.648</v>
      </c>
      <c r="I26" s="28">
        <v>231.928</v>
      </c>
      <c r="J26" s="28">
        <v>225.89400000000001</v>
      </c>
      <c r="K26" s="28">
        <v>223.21899999999999</v>
      </c>
      <c r="L26" s="28">
        <v>225.00800000000001</v>
      </c>
      <c r="M26" s="28">
        <v>217.33799999999999</v>
      </c>
      <c r="N26" s="27">
        <v>210.4</v>
      </c>
      <c r="O26" s="27">
        <v>201.8</v>
      </c>
      <c r="P26" s="27">
        <v>193.2</v>
      </c>
      <c r="Q26" s="27">
        <v>187</v>
      </c>
      <c r="R26" s="27">
        <v>182.2</v>
      </c>
      <c r="S26" s="27">
        <v>177.3</v>
      </c>
      <c r="T26" s="27">
        <v>171.6</v>
      </c>
      <c r="U26" s="27">
        <v>166.1</v>
      </c>
    </row>
    <row r="27" spans="1:21" x14ac:dyDescent="0.2">
      <c r="A27" s="1"/>
      <c r="C27" s="35">
        <v>2017</v>
      </c>
      <c r="D27" s="36">
        <v>2016</v>
      </c>
      <c r="E27" s="36">
        <v>2015</v>
      </c>
      <c r="F27" s="35">
        <v>2014</v>
      </c>
      <c r="G27" s="36">
        <v>2013</v>
      </c>
      <c r="H27" s="36">
        <v>2012</v>
      </c>
      <c r="I27" s="35">
        <v>2011</v>
      </c>
      <c r="J27" s="36">
        <v>2010</v>
      </c>
      <c r="K27" s="36">
        <v>2009</v>
      </c>
      <c r="L27" s="35">
        <v>2008</v>
      </c>
      <c r="M27" s="36">
        <v>2007</v>
      </c>
      <c r="N27" s="36">
        <v>2006</v>
      </c>
      <c r="O27" s="35">
        <v>2005</v>
      </c>
      <c r="P27" s="36">
        <v>2004</v>
      </c>
      <c r="Q27" s="36">
        <v>2003</v>
      </c>
      <c r="R27" s="35">
        <v>2002</v>
      </c>
      <c r="S27" s="36">
        <v>2001</v>
      </c>
      <c r="T27" s="36">
        <v>2000</v>
      </c>
      <c r="U27" s="35">
        <v>1999</v>
      </c>
    </row>
    <row r="28" spans="1:21" x14ac:dyDescent="0.2">
      <c r="A28" s="1"/>
      <c r="C28" s="35">
        <f>C26</f>
        <v>256.20999999999998</v>
      </c>
      <c r="D28" s="35">
        <f t="shared" ref="D28:U28" si="8">D26</f>
        <v>249.24600000000001</v>
      </c>
      <c r="E28" s="35">
        <f t="shared" si="8"/>
        <v>244.63200000000001</v>
      </c>
      <c r="F28" s="35">
        <f t="shared" si="8"/>
        <v>242.434</v>
      </c>
      <c r="G28" s="35">
        <f t="shared" si="8"/>
        <v>239.20699999999999</v>
      </c>
      <c r="H28" s="35">
        <f t="shared" si="8"/>
        <v>236.648</v>
      </c>
      <c r="I28" s="35">
        <f t="shared" si="8"/>
        <v>231.928</v>
      </c>
      <c r="J28" s="35">
        <f t="shared" si="8"/>
        <v>225.89400000000001</v>
      </c>
      <c r="K28" s="35">
        <f t="shared" si="8"/>
        <v>223.21899999999999</v>
      </c>
      <c r="L28" s="35">
        <f t="shared" si="8"/>
        <v>225.00800000000001</v>
      </c>
      <c r="M28" s="35">
        <f t="shared" si="8"/>
        <v>217.33799999999999</v>
      </c>
      <c r="N28" s="35">
        <f t="shared" si="8"/>
        <v>210.4</v>
      </c>
      <c r="O28" s="35">
        <f t="shared" si="8"/>
        <v>201.8</v>
      </c>
      <c r="P28" s="35">
        <f t="shared" si="8"/>
        <v>193.2</v>
      </c>
      <c r="Q28" s="35">
        <f t="shared" si="8"/>
        <v>187</v>
      </c>
      <c r="R28" s="35">
        <f t="shared" si="8"/>
        <v>182.2</v>
      </c>
      <c r="S28" s="35">
        <f t="shared" si="8"/>
        <v>177.3</v>
      </c>
      <c r="T28" s="35">
        <f t="shared" si="8"/>
        <v>171.6</v>
      </c>
      <c r="U28" s="35">
        <f t="shared" si="8"/>
        <v>166.1</v>
      </c>
    </row>
    <row r="29" spans="1:21" x14ac:dyDescent="0.2">
      <c r="A29" s="1"/>
      <c r="C29" s="35"/>
      <c r="D29" s="36"/>
      <c r="E29" s="36"/>
      <c r="F29" s="35"/>
      <c r="G29" s="36"/>
      <c r="H29" s="36"/>
      <c r="I29" s="35"/>
      <c r="J29" s="36"/>
      <c r="K29" s="36"/>
      <c r="L29" s="35"/>
      <c r="M29" s="36"/>
      <c r="N29" s="36"/>
      <c r="O29" s="35"/>
      <c r="P29" s="36"/>
      <c r="Q29" s="36"/>
      <c r="R29" s="35"/>
      <c r="S29" s="36"/>
      <c r="T29" s="36"/>
      <c r="U29" s="35"/>
    </row>
    <row r="31" spans="1:21" x14ac:dyDescent="0.2">
      <c r="A31" t="s">
        <v>41</v>
      </c>
      <c r="B31" s="30">
        <f>(C26-K26)</f>
        <v>32.990999999999985</v>
      </c>
      <c r="D31">
        <f>AVERAGE(C25:K25)</f>
        <v>1.0178888888888888</v>
      </c>
    </row>
    <row r="32" spans="1:21" x14ac:dyDescent="0.2">
      <c r="A32" t="s">
        <v>42</v>
      </c>
      <c r="B32" s="31">
        <f>B31/K26*100</f>
        <v>14.779655853668364</v>
      </c>
    </row>
    <row r="33" spans="1:20" x14ac:dyDescent="0.2">
      <c r="A33" t="s">
        <v>43</v>
      </c>
      <c r="B33" s="32">
        <f>AVERAGE(K5,C5:I5)</f>
        <v>57414.375</v>
      </c>
    </row>
    <row r="34" spans="1:20" x14ac:dyDescent="0.2">
      <c r="A34" t="s">
        <v>44</v>
      </c>
      <c r="B34" s="33">
        <f>B33*(B32/100)</f>
        <v>8485.6470355346064</v>
      </c>
    </row>
    <row r="35" spans="1:20" x14ac:dyDescent="0.2">
      <c r="A35" t="s">
        <v>45</v>
      </c>
      <c r="B35" s="33">
        <f>16*3</f>
        <v>48</v>
      </c>
    </row>
    <row r="36" spans="1:20" x14ac:dyDescent="0.2">
      <c r="A36" t="s">
        <v>46</v>
      </c>
      <c r="B36" s="33">
        <f>B35*(B32/100)</f>
        <v>7.094234809760815</v>
      </c>
    </row>
    <row r="37" spans="1:20" x14ac:dyDescent="0.2">
      <c r="A37" t="s">
        <v>47</v>
      </c>
      <c r="B37">
        <f>(B38/B35)*100</f>
        <v>18.75</v>
      </c>
    </row>
    <row r="38" spans="1:20" x14ac:dyDescent="0.2">
      <c r="A38" t="s">
        <v>48</v>
      </c>
      <c r="B38">
        <v>9</v>
      </c>
    </row>
    <row r="39" spans="1:20" x14ac:dyDescent="0.2">
      <c r="A39" t="s">
        <v>49</v>
      </c>
      <c r="B39" s="33">
        <f>B33*(B37/100)</f>
        <v>10765.1953125</v>
      </c>
    </row>
    <row r="41" spans="1:20" x14ac:dyDescent="0.2">
      <c r="B41">
        <f>(B37-B32)/D31</f>
        <v>3.9005673307482502</v>
      </c>
    </row>
    <row r="48" spans="1:20" x14ac:dyDescent="0.2">
      <c r="T48" s="29"/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2017-10-03T22:33:13Z</dcterms:created>
  <dcterms:modified xsi:type="dcterms:W3CDTF">2018-03-03T05:13:41Z</dcterms:modified>
</cp:coreProperties>
</file>